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'Sheet1'!$A$1:$I$63</definedName>
  </definedNames>
  <calcPr fullCalcOnLoad="1"/>
</workbook>
</file>

<file path=xl/sharedStrings.xml><?xml version="1.0" encoding="utf-8"?>
<sst xmlns="http://schemas.openxmlformats.org/spreadsheetml/2006/main" count="69" uniqueCount="47">
  <si>
    <t>Omega- discovery</t>
  </si>
  <si>
    <t>Track number</t>
  </si>
  <si>
    <t>Dip in degrees</t>
  </si>
  <si>
    <t>Momentum in MeV/c</t>
  </si>
  <si>
    <t>Azimuth in degrees</t>
  </si>
  <si>
    <t>px</t>
  </si>
  <si>
    <t>py</t>
  </si>
  <si>
    <t>pz</t>
  </si>
  <si>
    <t>mass</t>
  </si>
  <si>
    <t>Energy</t>
  </si>
  <si>
    <t>neutral particle</t>
  </si>
  <si>
    <t>coment : I use M = SQRT (E**2-px**2-py**2-pz**2)</t>
  </si>
  <si>
    <t>mass (calcul)</t>
  </si>
  <si>
    <t>Result : the neutral particle is very probably a pi0 (135 MeV)</t>
  </si>
  <si>
    <t>px (calcul)</t>
  </si>
  <si>
    <t>py (calcul)</t>
  </si>
  <si>
    <t>pz (calcul)</t>
  </si>
  <si>
    <t>comment : data are given in polar coordinates r, theta, phi. First calculate px, py and pz using :</t>
  </si>
  <si>
    <t>px = p*cos(theta)*sin(phi)</t>
  </si>
  <si>
    <t>py= p*cos(theta)*cos(phi)</t>
  </si>
  <si>
    <t>pz= p*sin(phi)</t>
  </si>
  <si>
    <t>(Azimuth is in fact theta, and dip is phi)</t>
  </si>
  <si>
    <t>neutral (2nd)</t>
  </si>
  <si>
    <t>comment : This mass, 1116.3 MeV, is very close to that of the Lambda 0 (1115.63 MeV)</t>
  </si>
  <si>
    <t>Lambda0</t>
  </si>
  <si>
    <t>pi0</t>
  </si>
  <si>
    <t>Ksi0</t>
  </si>
  <si>
    <t>comment : the calculated mass of KSI0 (1312 MeV) is in good agreement with the known one (1314.9 MeV)</t>
  </si>
  <si>
    <t>KSI0</t>
  </si>
  <si>
    <t>pi-</t>
  </si>
  <si>
    <t>K- incoming</t>
  </si>
  <si>
    <t>p at rest</t>
  </si>
  <si>
    <t>Sum</t>
  </si>
  <si>
    <t>p'x</t>
  </si>
  <si>
    <t>p'y</t>
  </si>
  <si>
    <t>p'z</t>
  </si>
  <si>
    <t>Omega-</t>
  </si>
  <si>
    <t>K+</t>
  </si>
  <si>
    <t>K0 (calculated)</t>
  </si>
  <si>
    <r>
      <t>Comment</t>
    </r>
    <r>
      <rPr>
        <sz val="10"/>
        <rFont val="Arial"/>
        <family val="0"/>
      </rPr>
      <t xml:space="preserve"> : Although some errors have accumulated, the calculated mass of K0 (526 MeV), is not so far from the known one (497 MeV)</t>
    </r>
  </si>
  <si>
    <t>a) Calculation of px, py, pz for each of the known tracks</t>
  </si>
  <si>
    <t>b) First step : calculate the mass of the particle that decays in 7 et 8 (two photons)</t>
  </si>
  <si>
    <t>c) Calculate the mass of the neutral particle that decay in 5 and 6 (a pi- and a proton)</t>
  </si>
  <si>
    <t>d) Calculation of momentum and energy of KSI0 (wich decays in pi0 and Lambda0)</t>
  </si>
  <si>
    <t>e) Calculation of the mass of the Omega- particle (which decays in JSI0 and pi-)</t>
  </si>
  <si>
    <t>f) Check of consistency : momenta, energy and mass of non seen K0 can be calculated</t>
  </si>
  <si>
    <t>So, Omega- mass should be close to 1684 MeV (errors are not calculated here). The known mass is 1672.43 MeV 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</si>
</sst>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31">
      <selection activeCell="H54" sqref="H54"/>
    </sheetView>
  </sheetViews>
  <sheetFormatPr defaultColWidth="9.140625" defaultRowHeight="12.75"/>
  <cols>
    <col min="1" max="1" width="12.57421875" style="0" customWidth="1"/>
    <col min="2" max="2" width="16.28125" style="0" customWidth="1"/>
    <col min="3" max="3" width="13.28125" style="0" customWidth="1"/>
    <col min="4" max="4" width="18.28125" style="0" customWidth="1"/>
    <col min="5" max="5" width="15.140625" style="0" customWidth="1"/>
    <col min="6" max="6" width="10.421875" style="0" customWidth="1"/>
    <col min="7" max="7" width="11.7109375" style="0" customWidth="1"/>
  </cols>
  <sheetData>
    <row r="1" ht="12.75">
      <c r="A1" s="8" t="s">
        <v>0</v>
      </c>
    </row>
    <row r="2" ht="12.75">
      <c r="A2" s="8"/>
    </row>
    <row r="3" ht="12.75">
      <c r="A3" t="s">
        <v>17</v>
      </c>
    </row>
    <row r="4" spans="1:3" ht="12.75">
      <c r="A4" t="s">
        <v>18</v>
      </c>
      <c r="C4" t="s">
        <v>21</v>
      </c>
    </row>
    <row r="5" ht="12.75">
      <c r="A5" t="s">
        <v>19</v>
      </c>
    </row>
    <row r="6" ht="12.75">
      <c r="A6" t="s">
        <v>20</v>
      </c>
    </row>
    <row r="8" ht="12.75">
      <c r="A8" s="8" t="s">
        <v>40</v>
      </c>
    </row>
    <row r="9" spans="1:9" ht="12.75">
      <c r="A9" s="1" t="s">
        <v>1</v>
      </c>
      <c r="B9" s="1" t="s">
        <v>4</v>
      </c>
      <c r="C9" s="1" t="s">
        <v>2</v>
      </c>
      <c r="D9" s="1" t="s">
        <v>3</v>
      </c>
      <c r="E9" s="6" t="s">
        <v>14</v>
      </c>
      <c r="F9" s="6" t="s">
        <v>15</v>
      </c>
      <c r="G9" s="6" t="s">
        <v>16</v>
      </c>
      <c r="H9" s="4"/>
      <c r="I9" s="4"/>
    </row>
    <row r="10" spans="1:9" ht="12.75">
      <c r="A10" s="7">
        <v>1</v>
      </c>
      <c r="B10" s="1">
        <v>4.2</v>
      </c>
      <c r="C10" s="1">
        <v>1</v>
      </c>
      <c r="D10" s="1">
        <v>4890</v>
      </c>
      <c r="E10" s="1">
        <f>D10*COS(B10*PI()/180)*SIN(C10*PI()/180)</f>
        <v>85.11307887528696</v>
      </c>
      <c r="F10" s="1">
        <f>D10*COS(B10*PI()/180)*COS(C10*PI()/180)</f>
        <v>4876.125023040991</v>
      </c>
      <c r="G10" s="1">
        <f>D10*SIN(B10*PI()/180)</f>
        <v>358.134783954119</v>
      </c>
      <c r="H10" s="3"/>
      <c r="I10" s="3"/>
    </row>
    <row r="11" spans="1:9" ht="12.75">
      <c r="A11" s="7">
        <v>2</v>
      </c>
      <c r="B11" s="1">
        <v>6.9</v>
      </c>
      <c r="C11" s="1">
        <v>3.3</v>
      </c>
      <c r="D11" s="1">
        <v>501</v>
      </c>
      <c r="E11" s="1">
        <f aca="true" t="shared" si="0" ref="E11:E17">D11*COS(B11*PI()/180)*SIN(C11*PI()/180)</f>
        <v>28.63070230796261</v>
      </c>
      <c r="F11" s="1">
        <f aca="true" t="shared" si="1" ref="F11:F17">D11*COS(B11*PI()/180)*COS(C11*PI()/180)</f>
        <v>496.5466952675771</v>
      </c>
      <c r="G11" s="1">
        <f aca="true" t="shared" si="2" ref="G11:G17">D11*SIN(B11*PI()/180)</f>
        <v>60.18855625615819</v>
      </c>
      <c r="H11" s="3"/>
      <c r="I11" s="3"/>
    </row>
    <row r="12" spans="1:9" ht="12.75">
      <c r="A12" s="7">
        <v>3</v>
      </c>
      <c r="B12" s="1">
        <v>14.5</v>
      </c>
      <c r="C12" s="1">
        <v>-1.5</v>
      </c>
      <c r="D12" s="1"/>
      <c r="E12" s="1">
        <f t="shared" si="0"/>
        <v>0</v>
      </c>
      <c r="F12" s="1">
        <f t="shared" si="1"/>
        <v>0</v>
      </c>
      <c r="G12" s="1">
        <f t="shared" si="2"/>
        <v>0</v>
      </c>
      <c r="H12" s="3"/>
      <c r="I12" s="3"/>
    </row>
    <row r="13" spans="1:9" ht="12.75">
      <c r="A13" s="7">
        <v>4</v>
      </c>
      <c r="B13" s="1">
        <v>79.5</v>
      </c>
      <c r="C13" s="1">
        <v>-2.7</v>
      </c>
      <c r="D13" s="1">
        <v>281</v>
      </c>
      <c r="E13" s="1">
        <f t="shared" si="0"/>
        <v>-2.4122357325588095</v>
      </c>
      <c r="F13" s="1">
        <f t="shared" si="1"/>
        <v>51.15133517756689</v>
      </c>
      <c r="G13" s="1">
        <f t="shared" si="2"/>
        <v>276.29462902547124</v>
      </c>
      <c r="H13" s="3"/>
      <c r="I13" s="3"/>
    </row>
    <row r="14" spans="1:9" ht="12.75">
      <c r="A14" s="7">
        <v>5</v>
      </c>
      <c r="B14" s="1">
        <v>344.5</v>
      </c>
      <c r="C14" s="1">
        <v>-12</v>
      </c>
      <c r="D14" s="1">
        <v>256</v>
      </c>
      <c r="E14" s="1">
        <f t="shared" si="0"/>
        <v>-51.289609433622644</v>
      </c>
      <c r="F14" s="1">
        <f t="shared" si="1"/>
        <v>241.2986408448113</v>
      </c>
      <c r="G14" s="1">
        <f t="shared" si="2"/>
        <v>-68.41302427603405</v>
      </c>
      <c r="H14" s="3"/>
      <c r="I14" s="3"/>
    </row>
    <row r="15" spans="1:9" ht="12.75">
      <c r="A15" s="7">
        <v>6</v>
      </c>
      <c r="B15" s="1">
        <v>9.6</v>
      </c>
      <c r="C15" s="1">
        <v>-2.5</v>
      </c>
      <c r="D15" s="1">
        <v>1500</v>
      </c>
      <c r="E15" s="1">
        <f t="shared" si="0"/>
        <v>-64.51281462249683</v>
      </c>
      <c r="F15" s="1">
        <f t="shared" si="1"/>
        <v>1477.5863809830712</v>
      </c>
      <c r="G15" s="1">
        <f t="shared" si="2"/>
        <v>250.15312007415338</v>
      </c>
      <c r="H15" s="3"/>
      <c r="I15" s="3"/>
    </row>
    <row r="16" spans="1:9" ht="12.75">
      <c r="A16" s="7">
        <v>7</v>
      </c>
      <c r="B16" s="1">
        <v>357</v>
      </c>
      <c r="C16" s="1">
        <v>3.9</v>
      </c>
      <c r="D16" s="1">
        <v>82</v>
      </c>
      <c r="E16" s="1">
        <f>D16*COS(B16*PI()/180)*SIN(C16*PI()/180)</f>
        <v>5.569610402005179</v>
      </c>
      <c r="F16" s="1">
        <f t="shared" si="1"/>
        <v>81.69799295085535</v>
      </c>
      <c r="G16" s="1">
        <f t="shared" si="2"/>
        <v>-4.291548411921438</v>
      </c>
      <c r="H16" s="3"/>
      <c r="I16" s="3"/>
    </row>
    <row r="17" spans="1:9" ht="12.75">
      <c r="A17" s="7">
        <v>8</v>
      </c>
      <c r="B17" s="1">
        <v>63.3</v>
      </c>
      <c r="C17" s="1">
        <v>-2.4</v>
      </c>
      <c r="D17" s="1">
        <v>177</v>
      </c>
      <c r="E17" s="1">
        <f t="shared" si="0"/>
        <v>-3.3303482435982312</v>
      </c>
      <c r="F17" s="1">
        <f t="shared" si="1"/>
        <v>79.45970190403102</v>
      </c>
      <c r="G17" s="1">
        <f t="shared" si="2"/>
        <v>158.12673573402725</v>
      </c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9" t="s">
        <v>41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3" t="s">
        <v>11</v>
      </c>
      <c r="B20" s="3"/>
      <c r="C20" s="3"/>
      <c r="D20" s="3"/>
      <c r="E20" s="3"/>
      <c r="F20" s="3"/>
      <c r="G20" s="3"/>
      <c r="H20" s="3"/>
      <c r="I20" s="3"/>
    </row>
    <row r="21" spans="1:9" ht="12.75">
      <c r="A21" s="1"/>
      <c r="B21" s="5" t="s">
        <v>5</v>
      </c>
      <c r="C21" s="5" t="s">
        <v>6</v>
      </c>
      <c r="D21" s="5" t="s">
        <v>7</v>
      </c>
      <c r="E21" s="6" t="s">
        <v>12</v>
      </c>
      <c r="F21" s="6" t="s">
        <v>9</v>
      </c>
      <c r="G21" s="3"/>
      <c r="H21" s="3"/>
      <c r="I21" s="3"/>
    </row>
    <row r="22" spans="1:9" ht="12.75">
      <c r="A22" s="7">
        <v>7</v>
      </c>
      <c r="B22" s="1">
        <f>E16</f>
        <v>5.569610402005179</v>
      </c>
      <c r="C22" s="1">
        <f>F16</f>
        <v>81.69799295085535</v>
      </c>
      <c r="D22" s="1">
        <f>G16</f>
        <v>-4.291548411921438</v>
      </c>
      <c r="E22" s="2">
        <v>0</v>
      </c>
      <c r="F22" s="2">
        <f>SQRT(B22*B22+C22*C22+D22*D22)</f>
        <v>82</v>
      </c>
      <c r="G22" s="3"/>
      <c r="H22" s="3"/>
      <c r="I22" s="3"/>
    </row>
    <row r="23" spans="1:9" ht="12.75">
      <c r="A23" s="7">
        <v>8</v>
      </c>
      <c r="B23" s="1">
        <f>E17</f>
        <v>-3.3303482435982312</v>
      </c>
      <c r="C23" s="1">
        <f>F17</f>
        <v>79.45970190403102</v>
      </c>
      <c r="D23" s="1">
        <f>G17</f>
        <v>158.12673573402725</v>
      </c>
      <c r="E23" s="2">
        <v>0</v>
      </c>
      <c r="F23" s="2">
        <f>SQRT(B23*B23+C23*C23+D23*D23)</f>
        <v>177</v>
      </c>
      <c r="G23" s="3"/>
      <c r="H23" s="3"/>
      <c r="I23" s="3"/>
    </row>
    <row r="24" spans="1:9" ht="12.75">
      <c r="A24" s="7" t="s">
        <v>10</v>
      </c>
      <c r="B24" s="1">
        <f>B22+B23</f>
        <v>2.239262158406948</v>
      </c>
      <c r="C24" s="1">
        <f>C22+C23</f>
        <v>161.15769485488636</v>
      </c>
      <c r="D24" s="1">
        <f>D22+D23</f>
        <v>153.8351873221058</v>
      </c>
      <c r="E24" s="12">
        <f>SQRT(F24*F24-B24*B24-C24*C24-D24*D24)</f>
        <v>132.05649637794377</v>
      </c>
      <c r="F24" s="2">
        <f>F22+F23</f>
        <v>259</v>
      </c>
      <c r="G24" s="3"/>
      <c r="H24" s="3"/>
      <c r="I24" s="3"/>
    </row>
    <row r="25" spans="4:7" ht="12.75">
      <c r="D25" s="3"/>
      <c r="E25" s="4"/>
      <c r="F25" s="4"/>
      <c r="G25" s="4"/>
    </row>
    <row r="26" ht="12.75">
      <c r="A26" t="s">
        <v>13</v>
      </c>
    </row>
    <row r="28" ht="12.75">
      <c r="A28" s="8" t="s">
        <v>42</v>
      </c>
    </row>
    <row r="29" spans="1:6" ht="12.75">
      <c r="A29" s="1"/>
      <c r="B29" s="10" t="s">
        <v>5</v>
      </c>
      <c r="C29" s="10" t="s">
        <v>6</v>
      </c>
      <c r="D29" s="10" t="s">
        <v>7</v>
      </c>
      <c r="E29" s="10" t="s">
        <v>8</v>
      </c>
      <c r="F29" s="10" t="s">
        <v>9</v>
      </c>
    </row>
    <row r="30" spans="1:6" ht="12.75">
      <c r="A30" s="7">
        <v>5</v>
      </c>
      <c r="B30" s="1">
        <f>E14</f>
        <v>-51.289609433622644</v>
      </c>
      <c r="C30" s="1">
        <f>F14</f>
        <v>241.2986408448113</v>
      </c>
      <c r="D30" s="1">
        <f>G14</f>
        <v>-68.41302427603405</v>
      </c>
      <c r="E30" s="1">
        <v>139.5676</v>
      </c>
      <c r="F30" s="1">
        <f>SQRT(B30*B30+C30*C30+D30*D30+E30*E30)</f>
        <v>291.57351554926936</v>
      </c>
    </row>
    <row r="31" spans="1:6" ht="12.75">
      <c r="A31" s="7">
        <v>6</v>
      </c>
      <c r="B31" s="1">
        <f>E15</f>
        <v>-64.51281462249683</v>
      </c>
      <c r="C31" s="1">
        <f>F15</f>
        <v>1477.5863809830712</v>
      </c>
      <c r="D31" s="1">
        <f>G15</f>
        <v>250.15312007415338</v>
      </c>
      <c r="E31" s="1">
        <v>938.27231</v>
      </c>
      <c r="F31" s="1">
        <f>SQRT(B31*B31+C31*C31+D31*D31+E31*E31)</f>
        <v>1769.2809069542168</v>
      </c>
    </row>
    <row r="32" spans="1:6" ht="12.75">
      <c r="A32" s="7" t="s">
        <v>22</v>
      </c>
      <c r="B32" s="1">
        <f>SUM(B30:B31)</f>
        <v>-115.80242405611948</v>
      </c>
      <c r="C32" s="1">
        <f>SUM(C30:C31)</f>
        <v>1718.8850218278826</v>
      </c>
      <c r="D32" s="1">
        <f>SUM(D30:D31)</f>
        <v>181.74009579811934</v>
      </c>
      <c r="E32" s="11">
        <f>SQRT(F32*F32-B32*B32-C32*C32-D32*D32)</f>
        <v>1116.2954665544219</v>
      </c>
      <c r="F32" s="1">
        <f>SUM(F30:F31)</f>
        <v>2060.854422503486</v>
      </c>
    </row>
    <row r="34" ht="12.75">
      <c r="A34" t="s">
        <v>23</v>
      </c>
    </row>
    <row r="36" ht="12.75">
      <c r="A36" s="8" t="s">
        <v>43</v>
      </c>
    </row>
    <row r="37" spans="1:6" ht="12.75">
      <c r="A37" s="1"/>
      <c r="B37" s="10" t="s">
        <v>5</v>
      </c>
      <c r="C37" s="10" t="s">
        <v>6</v>
      </c>
      <c r="D37" s="10" t="s">
        <v>7</v>
      </c>
      <c r="E37" s="10" t="s">
        <v>8</v>
      </c>
      <c r="F37" s="10" t="s">
        <v>9</v>
      </c>
    </row>
    <row r="38" spans="1:6" ht="12.75">
      <c r="A38" s="1" t="s">
        <v>24</v>
      </c>
      <c r="B38" s="1">
        <f>B32</f>
        <v>-115.80242405611948</v>
      </c>
      <c r="C38" s="1">
        <f>C32</f>
        <v>1718.8850218278826</v>
      </c>
      <c r="D38" s="1">
        <f>D32</f>
        <v>181.74009579811934</v>
      </c>
      <c r="E38" s="1">
        <f>E32</f>
        <v>1116.2954665544219</v>
      </c>
      <c r="F38" s="1">
        <f>F32</f>
        <v>2060.854422503486</v>
      </c>
    </row>
    <row r="39" spans="1:6" ht="12.75">
      <c r="A39" s="1" t="s">
        <v>25</v>
      </c>
      <c r="B39" s="1">
        <f>B24</f>
        <v>2.239262158406948</v>
      </c>
      <c r="C39" s="1">
        <f>C24</f>
        <v>161.15769485488636</v>
      </c>
      <c r="D39" s="1">
        <f>D24</f>
        <v>153.8351873221058</v>
      </c>
      <c r="E39" s="1">
        <f>E24</f>
        <v>132.05649637794377</v>
      </c>
      <c r="F39" s="1">
        <f>F24</f>
        <v>259</v>
      </c>
    </row>
    <row r="40" spans="1:6" ht="12.75">
      <c r="A40" s="1" t="s">
        <v>26</v>
      </c>
      <c r="B40" s="1">
        <f>SUM(B38:B39)</f>
        <v>-113.56316189771253</v>
      </c>
      <c r="C40" s="1">
        <f>SUM(C38:C39)</f>
        <v>1880.042716682769</v>
      </c>
      <c r="D40" s="1">
        <f>SUM(D38:D39)</f>
        <v>335.57528312022515</v>
      </c>
      <c r="E40" s="11">
        <f>SQRT(F40*F40-B40*B40-C40*C40-D40*D40)</f>
        <v>1312.119111466498</v>
      </c>
      <c r="F40" s="1">
        <f>SUM(F38:F39)</f>
        <v>2319.854422503486</v>
      </c>
    </row>
    <row r="42" ht="12.75">
      <c r="A42" t="s">
        <v>27</v>
      </c>
    </row>
    <row r="44" ht="12.75">
      <c r="A44" s="8" t="s">
        <v>44</v>
      </c>
    </row>
    <row r="45" spans="1:6" ht="12.75">
      <c r="A45" s="1"/>
      <c r="B45" s="10" t="s">
        <v>5</v>
      </c>
      <c r="C45" s="10" t="s">
        <v>6</v>
      </c>
      <c r="D45" s="10" t="s">
        <v>6</v>
      </c>
      <c r="E45" s="10" t="s">
        <v>8</v>
      </c>
      <c r="F45" s="10" t="s">
        <v>9</v>
      </c>
    </row>
    <row r="46" spans="1:6" ht="12.75">
      <c r="A46" s="1" t="s">
        <v>28</v>
      </c>
      <c r="B46" s="1">
        <f>B40</f>
        <v>-113.56316189771253</v>
      </c>
      <c r="C46" s="1">
        <f>C40</f>
        <v>1880.042716682769</v>
      </c>
      <c r="D46" s="1">
        <f>D40</f>
        <v>335.57528312022515</v>
      </c>
      <c r="E46" s="1">
        <f>E40</f>
        <v>1312.119111466498</v>
      </c>
      <c r="F46" s="1">
        <f>F40</f>
        <v>2319.854422503486</v>
      </c>
    </row>
    <row r="47" spans="1:6" ht="12.75">
      <c r="A47" s="1" t="s">
        <v>29</v>
      </c>
      <c r="B47" s="1">
        <f>E13</f>
        <v>-2.4122357325588095</v>
      </c>
      <c r="C47" s="1">
        <f>F13</f>
        <v>51.15133517756689</v>
      </c>
      <c r="D47" s="1">
        <f>G13</f>
        <v>276.29462902547124</v>
      </c>
      <c r="E47" s="1">
        <v>139.5676</v>
      </c>
      <c r="F47" s="1">
        <f>SQRT(B47*B47+C47*C47+D47*D47+E47*E47)</f>
        <v>313.75167723816236</v>
      </c>
    </row>
    <row r="48" spans="1:6" ht="12.75">
      <c r="A48" s="1" t="s">
        <v>36</v>
      </c>
      <c r="B48" s="1">
        <f>SUM(B46:B47)</f>
        <v>-115.97539763027135</v>
      </c>
      <c r="C48" s="1">
        <f>SUM(C46:C47)</f>
        <v>1931.1940518603358</v>
      </c>
      <c r="D48" s="1">
        <f>SUM(D46:D47)</f>
        <v>611.8699121456964</v>
      </c>
      <c r="E48" s="13">
        <f>SQRT(F48*F48-B48*47-C48*C48-D48*D48)</f>
        <v>1684.469256755705</v>
      </c>
      <c r="F48" s="1">
        <f>SUM(F46:F47)</f>
        <v>2633.6060997416484</v>
      </c>
    </row>
    <row r="50" spans="1:6" ht="24.75" customHeight="1">
      <c r="A50" s="16" t="s">
        <v>46</v>
      </c>
      <c r="B50" s="15"/>
      <c r="C50" s="15"/>
      <c r="D50" s="15"/>
      <c r="E50" s="15"/>
      <c r="F50" s="15"/>
    </row>
    <row r="52" ht="12.75">
      <c r="A52" s="8" t="s">
        <v>45</v>
      </c>
    </row>
    <row r="53" spans="1:6" ht="12.75">
      <c r="A53" s="1"/>
      <c r="B53" s="10" t="s">
        <v>5</v>
      </c>
      <c r="C53" s="10" t="s">
        <v>6</v>
      </c>
      <c r="D53" s="10" t="s">
        <v>7</v>
      </c>
      <c r="E53" s="10" t="s">
        <v>8</v>
      </c>
      <c r="F53" s="10" t="s">
        <v>9</v>
      </c>
    </row>
    <row r="54" spans="1:6" ht="12.75">
      <c r="A54" s="1" t="s">
        <v>30</v>
      </c>
      <c r="B54" s="1">
        <f>E10</f>
        <v>85.11307887528696</v>
      </c>
      <c r="C54" s="1">
        <f>F10</f>
        <v>4876.125023040991</v>
      </c>
      <c r="D54" s="1">
        <f>G10</f>
        <v>358.134783954119</v>
      </c>
      <c r="E54" s="1">
        <v>493.646</v>
      </c>
      <c r="F54" s="1">
        <f>SQRT(B54*B54+C54*C54+D54*D54+E54*E54)</f>
        <v>4914.853647191949</v>
      </c>
    </row>
    <row r="55" spans="1:6" ht="12.75">
      <c r="A55" s="1" t="s">
        <v>31</v>
      </c>
      <c r="B55" s="1">
        <v>0</v>
      </c>
      <c r="C55" s="1">
        <v>0</v>
      </c>
      <c r="D55" s="1">
        <v>0</v>
      </c>
      <c r="E55" s="1">
        <v>938.2723</v>
      </c>
      <c r="F55" s="1">
        <v>938.2723</v>
      </c>
    </row>
    <row r="56" spans="1:6" ht="12.75">
      <c r="A56" s="1" t="s">
        <v>32</v>
      </c>
      <c r="B56" s="1">
        <f>SUM(B54:B55)</f>
        <v>85.11307887528696</v>
      </c>
      <c r="C56" s="1">
        <f>SUM(C54:C55)</f>
        <v>4876.125023040991</v>
      </c>
      <c r="D56" s="1">
        <f>SUM(D54:D55)</f>
        <v>358.134783954119</v>
      </c>
      <c r="E56" s="1"/>
      <c r="F56" s="1">
        <f>SUM(F54:F55)</f>
        <v>5853.125947191948</v>
      </c>
    </row>
    <row r="58" spans="1:6" ht="12.75">
      <c r="A58" s="1"/>
      <c r="B58" s="10" t="s">
        <v>33</v>
      </c>
      <c r="C58" s="10" t="s">
        <v>34</v>
      </c>
      <c r="D58" s="10" t="s">
        <v>35</v>
      </c>
      <c r="E58" s="10" t="s">
        <v>8</v>
      </c>
      <c r="F58" s="10" t="s">
        <v>9</v>
      </c>
    </row>
    <row r="59" spans="1:6" ht="12.75">
      <c r="A59" s="1" t="s">
        <v>36</v>
      </c>
      <c r="B59" s="1">
        <v>-115.97539763027135</v>
      </c>
      <c r="C59" s="1">
        <v>1931.1940518603358</v>
      </c>
      <c r="D59" s="1">
        <v>611.8699121456964</v>
      </c>
      <c r="E59" s="1">
        <v>1684.469256755705</v>
      </c>
      <c r="F59" s="1">
        <v>2633.6060997416484</v>
      </c>
    </row>
    <row r="60" spans="1:6" ht="12.75">
      <c r="A60" s="1" t="s">
        <v>37</v>
      </c>
      <c r="B60" s="1">
        <f>E11</f>
        <v>28.63070230796261</v>
      </c>
      <c r="C60" s="1">
        <f>F11</f>
        <v>496.5466952675771</v>
      </c>
      <c r="D60" s="1">
        <f>G11</f>
        <v>60.18855625615819</v>
      </c>
      <c r="E60" s="1">
        <v>493.646</v>
      </c>
      <c r="F60" s="1">
        <f>SQRT(B60*B60+C60*C60+D60*D60+E60*E60)</f>
        <v>703.3401547729235</v>
      </c>
    </row>
    <row r="61" spans="1:6" ht="12.75">
      <c r="A61" s="1" t="s">
        <v>38</v>
      </c>
      <c r="B61" s="11">
        <f>B56-B59-B60</f>
        <v>172.45777419759568</v>
      </c>
      <c r="C61" s="11">
        <f>C56-C59-C60</f>
        <v>2448.3842759130785</v>
      </c>
      <c r="D61" s="11">
        <v>172.45777419759568</v>
      </c>
      <c r="E61" s="11">
        <f>SQRT(F61*F61-B61*B61-C61*C61-D61*D61)</f>
        <v>526.394638594685</v>
      </c>
      <c r="F61" s="11">
        <f>F56-F59-F60</f>
        <v>2516.1796926773764</v>
      </c>
    </row>
    <row r="63" spans="1:5" ht="30.75" customHeight="1">
      <c r="A63" s="14" t="s">
        <v>39</v>
      </c>
      <c r="B63" s="15"/>
      <c r="C63" s="15"/>
      <c r="D63" s="15"/>
      <c r="E63" s="15"/>
    </row>
  </sheetData>
  <mergeCells count="2">
    <mergeCell ref="A63:E63"/>
    <mergeCell ref="A50:F5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Pean</dc:creator>
  <cp:keywords/>
  <dc:description/>
  <cp:lastModifiedBy>Alain Pean</cp:lastModifiedBy>
  <cp:lastPrinted>2002-07-10T14:50:37Z</cp:lastPrinted>
  <dcterms:created xsi:type="dcterms:W3CDTF">2002-07-09T19:03:38Z</dcterms:created>
  <dcterms:modified xsi:type="dcterms:W3CDTF">2002-07-11T07:46:11Z</dcterms:modified>
  <cp:category/>
  <cp:version/>
  <cp:contentType/>
  <cp:contentStatus/>
</cp:coreProperties>
</file>